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activeTab="1"/>
  </bookViews>
  <sheets>
    <sheet name="State - New policy with  HRE" sheetId="1" r:id="rId1"/>
    <sheet name="State - New policy without HREC" sheetId="2" r:id="rId2"/>
  </sheets>
  <externalReferences>
    <externalReference r:id="rId3"/>
    <externalReference r:id="rId4"/>
    <externalReference r:id="rId5"/>
  </externalReferences>
  <definedNames>
    <definedName name="_xlnm.Print_Area" localSheetId="0">'State - New policy with  HRE'!$B$1:$G$31</definedName>
    <definedName name="_xlnm.Print_Area" localSheetId="1">'State - New policy without HREC'!$A$1:$P$30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3" i="2" l="1"/>
  <c r="E26" i="2" s="1"/>
  <c r="E8" i="2"/>
  <c r="D8" i="2"/>
  <c r="P26" i="1"/>
  <c r="O26" i="1"/>
  <c r="N26" i="1"/>
  <c r="M26" i="1"/>
  <c r="L26" i="1"/>
  <c r="K26" i="1"/>
  <c r="J26" i="1"/>
  <c r="I26" i="1"/>
  <c r="H26" i="1"/>
  <c r="G26" i="1"/>
  <c r="F26" i="1"/>
  <c r="D26" i="1"/>
  <c r="C26" i="1"/>
  <c r="E22" i="1"/>
  <c r="E23" i="1" s="1"/>
  <c r="E27" i="1" s="1"/>
  <c r="D16" i="1"/>
  <c r="C15" i="1"/>
  <c r="D15" i="1" s="1"/>
  <c r="H13" i="1"/>
  <c r="G13" i="1"/>
  <c r="D13" i="1" s="1"/>
  <c r="H11" i="1"/>
  <c r="D11" i="1" s="1"/>
  <c r="C11" i="1" s="1"/>
  <c r="D10" i="1"/>
  <c r="D12" i="1" s="1"/>
  <c r="D14" i="1" s="1"/>
  <c r="C10" i="1"/>
  <c r="C12" i="1" s="1"/>
  <c r="C19" i="1" s="1"/>
  <c r="E8" i="1"/>
  <c r="D8" i="1"/>
  <c r="P23" i="1" l="1"/>
  <c r="P27" i="1" s="1"/>
  <c r="H23" i="1"/>
  <c r="H27" i="1" s="1"/>
  <c r="O23" i="1"/>
  <c r="O27" i="1" s="1"/>
  <c r="G23" i="1"/>
  <c r="G27" i="1" s="1"/>
  <c r="F23" i="1"/>
  <c r="F27" i="1" s="1"/>
  <c r="M23" i="1"/>
  <c r="M27" i="1" s="1"/>
  <c r="L23" i="1"/>
  <c r="L27" i="1" s="1"/>
  <c r="D23" i="1"/>
  <c r="D27" i="1" s="1"/>
  <c r="K23" i="1"/>
  <c r="K27" i="1" s="1"/>
  <c r="C23" i="1"/>
  <c r="C27" i="1" s="1"/>
  <c r="N23" i="1"/>
  <c r="N27" i="1" s="1"/>
  <c r="J23" i="1"/>
  <c r="J27" i="1" s="1"/>
  <c r="I23" i="1"/>
  <c r="I27" i="1" s="1"/>
  <c r="D19" i="1"/>
  <c r="E26" i="1"/>
  <c r="E24" i="2"/>
  <c r="E27" i="2" s="1"/>
  <c r="E25" i="2"/>
  <c r="E28" i="2" s="1"/>
  <c r="J24" i="1" l="1"/>
  <c r="J28" i="1" s="1"/>
  <c r="O24" i="1"/>
  <c r="O28" i="1" s="1"/>
  <c r="G24" i="1"/>
  <c r="G28" i="1" s="1"/>
  <c r="N24" i="1"/>
  <c r="N28" i="1" s="1"/>
  <c r="F24" i="1"/>
  <c r="F28" i="1" s="1"/>
  <c r="M24" i="1"/>
  <c r="M28" i="1" s="1"/>
  <c r="E24" i="1"/>
  <c r="E28" i="1" s="1"/>
  <c r="L24" i="1"/>
  <c r="L28" i="1" s="1"/>
  <c r="D24" i="1"/>
  <c r="D28" i="1" s="1"/>
  <c r="K24" i="1"/>
  <c r="K28" i="1" s="1"/>
  <c r="C24" i="1"/>
  <c r="C28" i="1" s="1"/>
  <c r="I24" i="1"/>
  <c r="I28" i="1" s="1"/>
  <c r="P24" i="1"/>
  <c r="P28" i="1" s="1"/>
  <c r="H24" i="1"/>
  <c r="H28" i="1" s="1"/>
</calcChain>
</file>

<file path=xl/sharedStrings.xml><?xml version="1.0" encoding="utf-8"?>
<sst xmlns="http://schemas.openxmlformats.org/spreadsheetml/2006/main" count="85" uniqueCount="63">
  <si>
    <t xml:space="preserve">Karnataka Electricity Regulatory Commission, Bangalore. </t>
  </si>
  <si>
    <t>Working for surcharge payable by Open Access Customers -FY20</t>
  </si>
  <si>
    <t xml:space="preserve">  Energy Input for FY20-MU</t>
  </si>
  <si>
    <t>MU</t>
  </si>
  <si>
    <t>PPC including RE sources and excluding Transmission charges -Rs. Crs.</t>
  </si>
  <si>
    <t>PPC Rs./ unit</t>
  </si>
  <si>
    <t>Details of surcharge at 66 kV level-paise/unit</t>
  </si>
  <si>
    <t>Details of surcharge at 33 kV/11 kV level-paise/unit</t>
  </si>
  <si>
    <t xml:space="preserve">Cost of power pruchase /unit </t>
  </si>
  <si>
    <t xml:space="preserve">Transmission loss % </t>
  </si>
  <si>
    <t>comml.loss @EHT from COS model</t>
  </si>
  <si>
    <t>PPC  after accounting for transmission loss</t>
  </si>
  <si>
    <t>Loss at 33 kv/11kv level  %</t>
  </si>
  <si>
    <t>Comml. Loss @ HT fromCOS model</t>
  </si>
  <si>
    <t>Power purchase cost  after accounting for 33 kV/11kV loss</t>
  </si>
  <si>
    <t>HT loss of all ESCOMs &amp; HRECS considered</t>
  </si>
  <si>
    <t xml:space="preserve">Transmission charge per unit </t>
  </si>
  <si>
    <t>Average Wheeling charge at 33 kv /11 kVlevel</t>
  </si>
  <si>
    <t xml:space="preserve">Note: ESCOMs +HRECS network charges added </t>
  </si>
  <si>
    <t>Add carrying cost of Regulatory asset/unit</t>
  </si>
  <si>
    <t>Add cost of REC to meet RPO/unit</t>
  </si>
  <si>
    <t xml:space="preserve">Overall Cost of supply </t>
  </si>
  <si>
    <t>HT Category</t>
  </si>
  <si>
    <t>HT-1</t>
  </si>
  <si>
    <t>HT-2a(i)</t>
  </si>
  <si>
    <t>HT-2a(ii)/   HT2a</t>
  </si>
  <si>
    <t>HT-2b(i)</t>
  </si>
  <si>
    <t>HT-2b(ii)/HT 2(b)</t>
  </si>
  <si>
    <t>HT-2c(i)</t>
  </si>
  <si>
    <t>HT-2c(ii)</t>
  </si>
  <si>
    <t>HT-3a(i)</t>
  </si>
  <si>
    <t>HT-3a(ii)</t>
  </si>
  <si>
    <t>HT-3a(iii)</t>
  </si>
  <si>
    <t>HT-3b</t>
  </si>
  <si>
    <t>HT-4</t>
  </si>
  <si>
    <t>HT-5</t>
  </si>
  <si>
    <t>Average Tariff-D21 input</t>
  </si>
  <si>
    <t>Cross subsidy at 66 kv &amp; above</t>
  </si>
  <si>
    <t>Cross subsidy at HT level</t>
  </si>
  <si>
    <t>20% of Tariff</t>
  </si>
  <si>
    <t>Applicable Cross subsidy at 66 kv &amp; above</t>
  </si>
  <si>
    <t>ApplicableCross subsidy at HT level</t>
  </si>
  <si>
    <t>Annexure - 4</t>
  </si>
  <si>
    <t>Calculations for surcharge payable by Open Access Customers -FY21</t>
  </si>
  <si>
    <t xml:space="preserve"> Energy Input for FY21-MU</t>
  </si>
  <si>
    <t>Power Purchase Cost(PPC) including RE sources and excluding KPTCL Transmission/SLDC charges -Rs. Crs.</t>
  </si>
  <si>
    <t>PPC Paise/ unit(Sl.No2/Sl.No.1*1000)</t>
  </si>
  <si>
    <t>Power purchase cost /unit (=Sl.No.3)</t>
  </si>
  <si>
    <t>Transmission loss %  including Comml. Losses</t>
  </si>
  <si>
    <t>PPC  after accounting for transmission loss                                                     (Sl.No.4/(1-Sl.no.5/100)</t>
  </si>
  <si>
    <t>ESCOM's Loss at 33 kv/11kv level  % including commercial losses</t>
  </si>
  <si>
    <t>Power purchase cost  after accounting for 33 kV/11kV loss(Sl.No.6/(1-Sl.no.7/100)</t>
  </si>
  <si>
    <t xml:space="preserve">Overall Transmission charge per unit </t>
  </si>
  <si>
    <t>ESCOM's Average Wheeling charge at 33 kv /11 kVlevel</t>
  </si>
  <si>
    <t>Overall Cost of supply (Sl.nos.8+9+10+11+12)</t>
  </si>
  <si>
    <t>Paise/unit</t>
  </si>
  <si>
    <t>Average Tariff-                                [Based on Annexure-3 of all ESCOMs]</t>
  </si>
  <si>
    <t>Cross subsidy at 66 kv &amp; above               [Sl.No.14-532.89]</t>
  </si>
  <si>
    <t>Cross subsidy at HT level                       [Sl.No.14-581.45]</t>
  </si>
  <si>
    <t>20% of Tariff  [20% of Sl. No.14]</t>
  </si>
  <si>
    <t>Applicable Cross subsidy at 66 kv &amp; above               [lower of Sl.No.15 &amp; Sl.No.17]</t>
  </si>
  <si>
    <t>ApplicableCross subsidy at HT level              [lower of Sl.No.16 &amp; Sl.No.17]</t>
  </si>
  <si>
    <t>Page No.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</si>
</sst>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103">
    <xf numFmtId="0" fontId="0" fillId="0" borderId="0" xfId="0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0" fillId="0" borderId="0" xfId="0" applyNumberFormat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3" fillId="0" borderId="1" xfId="1" applyNumberFormat="1" applyFont="1" applyBorder="1" applyAlignment="1" applyProtection="1"/>
    <xf numFmtId="2" fontId="2" fillId="0" borderId="1" xfId="1" applyNumberFormat="1" applyFont="1" applyBorder="1" applyAlignment="1" applyProtection="1"/>
    <xf numFmtId="164" fontId="2" fillId="0" borderId="0" xfId="0" applyNumberFormat="1" applyFont="1"/>
    <xf numFmtId="0" fontId="4" fillId="0" borderId="0" xfId="0" applyFont="1"/>
    <xf numFmtId="165" fontId="5" fillId="0" borderId="1" xfId="0" applyNumberFormat="1" applyFont="1" applyBorder="1"/>
    <xf numFmtId="164" fontId="2" fillId="0" borderId="0" xfId="1" applyNumberFormat="1" applyFont="1" applyBorder="1" applyAlignment="1" applyProtection="1"/>
    <xf numFmtId="0" fontId="0" fillId="0" borderId="1" xfId="0" applyFont="1" applyBorder="1" applyAlignment="1">
      <alignment wrapText="1"/>
    </xf>
    <xf numFmtId="0" fontId="4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2" fontId="6" fillId="0" borderId="6" xfId="0" applyNumberFormat="1" applyFont="1" applyBorder="1"/>
    <xf numFmtId="0" fontId="0" fillId="0" borderId="3" xfId="0" applyFont="1" applyBorder="1"/>
    <xf numFmtId="2" fontId="2" fillId="0" borderId="7" xfId="0" applyNumberFormat="1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2" fillId="0" borderId="3" xfId="0" applyFont="1" applyBorder="1"/>
    <xf numFmtId="1" fontId="3" fillId="0" borderId="10" xfId="0" applyNumberFormat="1" applyFont="1" applyBorder="1"/>
    <xf numFmtId="1" fontId="0" fillId="0" borderId="6" xfId="0" applyNumberFormat="1" applyBorder="1"/>
    <xf numFmtId="1" fontId="3" fillId="0" borderId="11" xfId="0" applyNumberFormat="1" applyFont="1" applyBorder="1"/>
    <xf numFmtId="1" fontId="0" fillId="0" borderId="1" xfId="0" applyNumberForma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0" fillId="0" borderId="14" xfId="0" applyNumberFormat="1" applyBorder="1"/>
    <xf numFmtId="1" fontId="3" fillId="0" borderId="16" xfId="0" applyNumberFormat="1" applyFont="1" applyBorder="1"/>
    <xf numFmtId="1" fontId="2" fillId="0" borderId="17" xfId="0" applyNumberFormat="1" applyFont="1" applyBorder="1"/>
    <xf numFmtId="1" fontId="7" fillId="0" borderId="0" xfId="0" applyNumberFormat="1" applyFont="1"/>
    <xf numFmtId="1" fontId="0" fillId="0" borderId="0" xfId="0" applyNumberFormat="1"/>
    <xf numFmtId="0" fontId="0" fillId="0" borderId="3" xfId="0" applyBorder="1"/>
    <xf numFmtId="0" fontId="0" fillId="0" borderId="14" xfId="0" applyBorder="1"/>
    <xf numFmtId="1" fontId="2" fillId="0" borderId="10" xfId="0" applyNumberFormat="1" applyFont="1" applyBorder="1"/>
    <xf numFmtId="1" fontId="2" fillId="0" borderId="6" xfId="0" applyNumberFormat="1" applyFont="1" applyBorder="1"/>
    <xf numFmtId="1" fontId="2" fillId="0" borderId="6" xfId="0" applyNumberFormat="1" applyFont="1" applyBorder="1"/>
    <xf numFmtId="1" fontId="3" fillId="0" borderId="13" xfId="0" applyNumberFormat="1" applyFont="1" applyBorder="1"/>
    <xf numFmtId="1" fontId="2" fillId="0" borderId="0" xfId="0" applyNumberFormat="1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2" fontId="3" fillId="0" borderId="12" xfId="0" applyNumberFormat="1" applyFont="1" applyBorder="1"/>
    <xf numFmtId="0" fontId="3" fillId="0" borderId="0" xfId="0" applyFont="1" applyBorder="1"/>
    <xf numFmtId="2" fontId="2" fillId="0" borderId="12" xfId="0" applyNumberFormat="1" applyFont="1" applyBorder="1"/>
    <xf numFmtId="2" fontId="2" fillId="0" borderId="0" xfId="0" applyNumberFormat="1" applyFont="1" applyBorder="1"/>
    <xf numFmtId="0" fontId="2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2" xfId="0" applyNumberFormat="1" applyBorder="1"/>
    <xf numFmtId="2" fontId="2" fillId="0" borderId="12" xfId="1" applyNumberFormat="1" applyFont="1" applyBorder="1" applyAlignment="1" applyProtection="1"/>
    <xf numFmtId="0" fontId="3" fillId="0" borderId="0" xfId="0" applyFont="1"/>
    <xf numFmtId="165" fontId="2" fillId="0" borderId="0" xfId="0" applyNumberFormat="1" applyFont="1" applyBorder="1"/>
    <xf numFmtId="0" fontId="4" fillId="0" borderId="0" xfId="0" applyFont="1" applyBorder="1"/>
    <xf numFmtId="0" fontId="0" fillId="0" borderId="13" xfId="0" applyBorder="1"/>
    <xf numFmtId="0" fontId="3" fillId="0" borderId="14" xfId="0" applyFont="1" applyBorder="1" applyAlignment="1">
      <alignment wrapText="1"/>
    </xf>
    <xf numFmtId="2" fontId="2" fillId="0" borderId="14" xfId="0" applyNumberFormat="1" applyFont="1" applyBorder="1"/>
    <xf numFmtId="2" fontId="2" fillId="0" borderId="15" xfId="0" applyNumberFormat="1" applyFont="1" applyBorder="1"/>
    <xf numFmtId="2" fontId="0" fillId="0" borderId="0" xfId="0" applyNumberFormat="1" applyBorder="1"/>
    <xf numFmtId="0" fontId="0" fillId="0" borderId="21" xfId="0" applyBorder="1"/>
    <xf numFmtId="0" fontId="0" fillId="0" borderId="22" xfId="0" applyBorder="1"/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/>
    <xf numFmtId="0" fontId="0" fillId="0" borderId="1" xfId="0" applyFont="1" applyBorder="1"/>
    <xf numFmtId="1" fontId="2" fillId="0" borderId="1" xfId="0" applyNumberFormat="1" applyFont="1" applyBorder="1"/>
    <xf numFmtId="1" fontId="2" fillId="0" borderId="12" xfId="0" applyNumberFormat="1" applyFont="1" applyBorder="1"/>
    <xf numFmtId="1" fontId="2" fillId="0" borderId="14" xfId="0" applyNumberFormat="1" applyFont="1" applyBorder="1"/>
    <xf numFmtId="1" fontId="2" fillId="0" borderId="15" xfId="0" applyNumberFormat="1" applyFont="1" applyBorder="1"/>
    <xf numFmtId="0" fontId="2" fillId="0" borderId="0" xfId="0" applyFont="1" applyBorder="1"/>
    <xf numFmtId="0" fontId="2" fillId="0" borderId="0" xfId="0" applyFont="1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0" xfId="0" applyNumberFormat="1" applyFont="1" applyBorder="1"/>
    <xf numFmtId="1" fontId="7" fillId="0" borderId="0" xfId="0" applyNumberFormat="1" applyFont="1" applyBorder="1"/>
    <xf numFmtId="0" fontId="7" fillId="0" borderId="0" xfId="0" applyFont="1" applyBorder="1"/>
    <xf numFmtId="1" fontId="2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BESCOM/FY20%20cost%20to%20serve%20as%20per%20APTEL%20order%20BESC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wheeling%20FY20/wheeling%20charges%20FY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SHESHADRI/Desktop/Tariff%20Order%202019/HRECS%20FY19%20Tariff%20order/wheeling%20charges%20FY20-hre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O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topLeftCell="C7" zoomScaleNormal="100" workbookViewId="0">
      <selection activeCell="D16" sqref="D16"/>
    </sheetView>
  </sheetViews>
  <sheetFormatPr defaultColWidth="9" defaultRowHeight="12.75" x14ac:dyDescent="0.2"/>
  <cols>
    <col min="2" max="2" width="28.85546875" customWidth="1"/>
    <col min="3" max="3" width="11.7109375" customWidth="1"/>
    <col min="4" max="4" width="12.5703125" customWidth="1"/>
    <col min="5" max="5" width="7" hidden="1" customWidth="1"/>
    <col min="6" max="7" width="11.5703125" customWidth="1"/>
    <col min="8" max="8" width="11.140625" customWidth="1"/>
    <col min="9" max="9" width="13.42578125" customWidth="1"/>
    <col min="10" max="11" width="11.5703125" customWidth="1"/>
  </cols>
  <sheetData>
    <row r="2" spans="2:12" x14ac:dyDescent="0.2">
      <c r="B2" s="10" t="s">
        <v>0</v>
      </c>
      <c r="C2" s="11"/>
      <c r="D2" s="11"/>
      <c r="E2" s="11"/>
      <c r="F2" s="11"/>
      <c r="G2" s="11"/>
    </row>
    <row r="3" spans="2:12" x14ac:dyDescent="0.2">
      <c r="B3" s="10" t="s">
        <v>1</v>
      </c>
      <c r="C3" s="11"/>
      <c r="D3" s="11"/>
      <c r="E3" s="11"/>
      <c r="F3" s="11"/>
      <c r="G3" s="11"/>
    </row>
    <row r="4" spans="2:12" x14ac:dyDescent="0.2">
      <c r="B4" s="10"/>
      <c r="C4" s="11"/>
      <c r="D4" s="11"/>
      <c r="E4" s="11"/>
      <c r="F4" s="11"/>
    </row>
    <row r="5" spans="2:12" x14ac:dyDescent="0.2">
      <c r="B5" s="10"/>
      <c r="C5" s="11"/>
      <c r="D5" s="11"/>
      <c r="E5" s="11"/>
      <c r="F5" s="11"/>
    </row>
    <row r="6" spans="2:12" x14ac:dyDescent="0.2">
      <c r="B6" s="12" t="s">
        <v>2</v>
      </c>
      <c r="C6" s="11"/>
      <c r="D6" s="13">
        <v>70905.56</v>
      </c>
      <c r="E6" s="12" t="s">
        <v>3</v>
      </c>
      <c r="F6" s="12"/>
      <c r="G6" s="12"/>
    </row>
    <row r="7" spans="2:12" ht="38.25" x14ac:dyDescent="0.2">
      <c r="B7" s="14" t="s">
        <v>4</v>
      </c>
      <c r="C7" s="11"/>
      <c r="D7" s="13">
        <v>30570.78</v>
      </c>
      <c r="E7" s="12" t="s">
        <v>3</v>
      </c>
      <c r="F7" s="12"/>
      <c r="G7" s="12"/>
      <c r="H7" s="15"/>
    </row>
    <row r="8" spans="2:12" x14ac:dyDescent="0.2">
      <c r="B8" s="10" t="s">
        <v>5</v>
      </c>
      <c r="C8" s="10"/>
      <c r="D8" s="16">
        <f>D7/D6*1000</f>
        <v>431.14785356747763</v>
      </c>
      <c r="E8" s="16" t="e">
        <f>SUM(#REF!)</f>
        <v>#REF!</v>
      </c>
      <c r="F8" s="16"/>
      <c r="G8" s="16"/>
      <c r="H8" s="15"/>
      <c r="I8" s="15"/>
    </row>
    <row r="9" spans="2:12" ht="63.75" x14ac:dyDescent="0.2">
      <c r="B9" s="11"/>
      <c r="C9" s="17" t="s">
        <v>6</v>
      </c>
      <c r="D9" s="17" t="s">
        <v>7</v>
      </c>
      <c r="E9" s="18"/>
      <c r="F9" s="11"/>
      <c r="G9" s="11"/>
    </row>
    <row r="10" spans="2:12" x14ac:dyDescent="0.2">
      <c r="B10" s="14" t="s">
        <v>8</v>
      </c>
      <c r="C10" s="19">
        <f>D8</f>
        <v>431.14785356747763</v>
      </c>
      <c r="D10" s="19">
        <f>D8</f>
        <v>431.14785356747763</v>
      </c>
      <c r="E10" s="11"/>
      <c r="F10" s="11"/>
      <c r="G10" s="11"/>
    </row>
    <row r="11" spans="2:12" x14ac:dyDescent="0.2">
      <c r="B11" s="11" t="s">
        <v>9</v>
      </c>
      <c r="C11" s="20" t="e">
        <f>D11</f>
        <v>#REF!</v>
      </c>
      <c r="D11" s="21" t="e">
        <f>3.162+H11</f>
        <v>#REF!</v>
      </c>
      <c r="E11" s="11"/>
      <c r="F11" s="11"/>
      <c r="G11" s="11"/>
      <c r="H11" s="22" t="e">
        <f>[1]BESCOM!$G$36/D6*100</f>
        <v>#REF!</v>
      </c>
      <c r="I11" s="23" t="s">
        <v>10</v>
      </c>
      <c r="J11" s="23"/>
    </row>
    <row r="12" spans="2:12" ht="25.5" x14ac:dyDescent="0.2">
      <c r="B12" s="14" t="s">
        <v>11</v>
      </c>
      <c r="C12" s="19" t="e">
        <f>C10/(1-C11/100)</f>
        <v>#REF!</v>
      </c>
      <c r="D12" s="19" t="e">
        <f>D10/(1-D11/100)</f>
        <v>#REF!</v>
      </c>
      <c r="E12" s="11"/>
      <c r="F12" s="11"/>
      <c r="G12" s="11"/>
      <c r="H12" s="23"/>
      <c r="I12" s="23"/>
      <c r="J12" s="23"/>
    </row>
    <row r="13" spans="2:12" x14ac:dyDescent="0.2">
      <c r="B13" s="11" t="s">
        <v>12</v>
      </c>
      <c r="C13" s="19"/>
      <c r="D13" s="21" t="e">
        <f>G13*100+H13</f>
        <v>#REF!</v>
      </c>
      <c r="E13" s="11"/>
      <c r="F13" s="11"/>
      <c r="G13" s="24" t="e">
        <f>([2]Sheet1!$AG$8+[3]Sheet1!$AC$8)/([2]Sheet1!$AG$13+[3]Sheet1!$AC$13)</f>
        <v>#REF!</v>
      </c>
      <c r="H13" s="25" t="e">
        <f>[1]BESCOM!$G$37/D6*100</f>
        <v>#REF!</v>
      </c>
      <c r="I13" s="23" t="s">
        <v>13</v>
      </c>
      <c r="J13" s="23"/>
      <c r="K13" s="23"/>
    </row>
    <row r="14" spans="2:12" ht="25.5" x14ac:dyDescent="0.2">
      <c r="B14" s="14" t="s">
        <v>14</v>
      </c>
      <c r="C14" s="19"/>
      <c r="D14" s="19" t="e">
        <f>D12/(1-D13/100)</f>
        <v>#REF!</v>
      </c>
      <c r="E14" s="11"/>
      <c r="F14" s="11"/>
      <c r="G14" s="11"/>
      <c r="H14" s="23" t="s">
        <v>15</v>
      </c>
      <c r="I14" s="23"/>
      <c r="J14" s="23"/>
      <c r="K14" s="23"/>
      <c r="L14" s="23"/>
    </row>
    <row r="15" spans="2:12" x14ac:dyDescent="0.2">
      <c r="B15" s="26" t="s">
        <v>16</v>
      </c>
      <c r="C15" s="16" t="e">
        <f>[2]Sheet1!$H$12</f>
        <v>#REF!</v>
      </c>
      <c r="D15" s="16" t="e">
        <f>C15</f>
        <v>#REF!</v>
      </c>
      <c r="E15" s="11"/>
      <c r="F15" s="11"/>
      <c r="G15" s="11"/>
    </row>
    <row r="16" spans="2:12" ht="25.5" x14ac:dyDescent="0.2">
      <c r="B16" s="26" t="s">
        <v>17</v>
      </c>
      <c r="C16" s="13">
        <v>0</v>
      </c>
      <c r="D16" s="16" t="e">
        <f>(0.3*([2]Sheet1!$H$4+[3]Sheet1!$D$4))/([2]Sheet1!$H$7+[3]Sheet1!$D$7)*1000</f>
        <v>#REF!</v>
      </c>
      <c r="E16" s="11"/>
      <c r="F16" s="27" t="s">
        <v>18</v>
      </c>
      <c r="G16" s="11"/>
    </row>
    <row r="17" spans="2:16" ht="25.5" x14ac:dyDescent="0.2">
      <c r="B17" s="14" t="s">
        <v>19</v>
      </c>
      <c r="C17" s="13">
        <v>0</v>
      </c>
      <c r="D17" s="13">
        <v>0</v>
      </c>
      <c r="E17" s="11"/>
      <c r="F17" s="11"/>
      <c r="G17" s="11"/>
    </row>
    <row r="18" spans="2:16" ht="25.5" x14ac:dyDescent="0.2">
      <c r="B18" s="14" t="s">
        <v>20</v>
      </c>
      <c r="C18" s="13">
        <v>0</v>
      </c>
      <c r="D18" s="13">
        <v>0</v>
      </c>
      <c r="E18" s="11"/>
      <c r="F18" s="11"/>
      <c r="G18" s="11"/>
    </row>
    <row r="19" spans="2:16" x14ac:dyDescent="0.2">
      <c r="B19" s="14" t="s">
        <v>21</v>
      </c>
      <c r="C19" s="16" t="e">
        <f>C12+C15+C17+C18</f>
        <v>#REF!</v>
      </c>
      <c r="D19" s="16" t="e">
        <f>D14+D15+D16+D17+D18</f>
        <v>#REF!</v>
      </c>
      <c r="E19" s="19"/>
      <c r="F19" s="11"/>
      <c r="G19" s="11"/>
    </row>
    <row r="20" spans="2:16" x14ac:dyDescent="0.2">
      <c r="B20" s="28"/>
      <c r="C20" s="29"/>
      <c r="D20" s="29"/>
      <c r="E20" s="28"/>
      <c r="F20" s="28"/>
    </row>
    <row r="21" spans="2:16" ht="38.25" x14ac:dyDescent="0.2">
      <c r="B21" s="30" t="s">
        <v>22</v>
      </c>
      <c r="C21" s="31" t="s">
        <v>23</v>
      </c>
      <c r="D21" s="31" t="s">
        <v>24</v>
      </c>
      <c r="E21" s="31"/>
      <c r="F21" s="32" t="s">
        <v>25</v>
      </c>
      <c r="G21" s="31" t="s">
        <v>26</v>
      </c>
      <c r="H21" s="32" t="s">
        <v>27</v>
      </c>
      <c r="I21" s="33" t="s">
        <v>28</v>
      </c>
      <c r="J21" s="33" t="s">
        <v>29</v>
      </c>
      <c r="K21" s="33" t="s">
        <v>30</v>
      </c>
      <c r="L21" s="33" t="s">
        <v>31</v>
      </c>
      <c r="M21" s="33" t="s">
        <v>32</v>
      </c>
      <c r="N21" s="31" t="s">
        <v>33</v>
      </c>
      <c r="O21" s="31" t="s">
        <v>34</v>
      </c>
      <c r="P21" s="34" t="s">
        <v>35</v>
      </c>
    </row>
    <row r="22" spans="2:16" x14ac:dyDescent="0.2">
      <c r="B22" s="35" t="s">
        <v>36</v>
      </c>
      <c r="C22" s="36">
        <v>581</v>
      </c>
      <c r="D22" s="36">
        <v>933</v>
      </c>
      <c r="E22" s="36" t="e">
        <f>#REF!</f>
        <v>#REF!</v>
      </c>
      <c r="F22" s="36">
        <v>858</v>
      </c>
      <c r="G22" s="36">
        <v>1065</v>
      </c>
      <c r="H22" s="36">
        <v>1013</v>
      </c>
      <c r="I22" s="36">
        <v>822</v>
      </c>
      <c r="J22" s="36">
        <v>952</v>
      </c>
      <c r="K22" s="36">
        <v>275</v>
      </c>
      <c r="L22" s="36">
        <v>364</v>
      </c>
      <c r="M22" s="36">
        <v>393</v>
      </c>
      <c r="N22" s="36">
        <v>474</v>
      </c>
      <c r="O22" s="36">
        <v>734</v>
      </c>
      <c r="P22" s="36">
        <v>1301</v>
      </c>
    </row>
    <row r="23" spans="2:16" x14ac:dyDescent="0.2">
      <c r="B23" s="11" t="s">
        <v>37</v>
      </c>
      <c r="C23" s="16" t="e">
        <f t="shared" ref="C23:P23" si="0">C22-$C$19</f>
        <v>#REF!</v>
      </c>
      <c r="D23" s="16" t="e">
        <f t="shared" si="0"/>
        <v>#REF!</v>
      </c>
      <c r="E23" s="16" t="e">
        <f t="shared" si="0"/>
        <v>#REF!</v>
      </c>
      <c r="F23" s="16" t="e">
        <f t="shared" si="0"/>
        <v>#REF!</v>
      </c>
      <c r="G23" s="16" t="e">
        <f t="shared" si="0"/>
        <v>#REF!</v>
      </c>
      <c r="H23" s="16" t="e">
        <f t="shared" si="0"/>
        <v>#REF!</v>
      </c>
      <c r="I23" s="16" t="e">
        <f t="shared" si="0"/>
        <v>#REF!</v>
      </c>
      <c r="J23" s="16" t="e">
        <f t="shared" si="0"/>
        <v>#REF!</v>
      </c>
      <c r="K23" s="16" t="e">
        <f t="shared" si="0"/>
        <v>#REF!</v>
      </c>
      <c r="L23" s="16" t="e">
        <f t="shared" si="0"/>
        <v>#REF!</v>
      </c>
      <c r="M23" s="16" t="e">
        <f t="shared" si="0"/>
        <v>#REF!</v>
      </c>
      <c r="N23" s="16" t="e">
        <f t="shared" si="0"/>
        <v>#REF!</v>
      </c>
      <c r="O23" s="16" t="e">
        <f t="shared" si="0"/>
        <v>#REF!</v>
      </c>
      <c r="P23" s="16" t="e">
        <f t="shared" si="0"/>
        <v>#REF!</v>
      </c>
    </row>
    <row r="24" spans="2:16" x14ac:dyDescent="0.2">
      <c r="B24" s="11" t="s">
        <v>38</v>
      </c>
      <c r="C24" s="16" t="e">
        <f t="shared" ref="C24:P24" si="1">C22-$D$19</f>
        <v>#REF!</v>
      </c>
      <c r="D24" s="16" t="e">
        <f t="shared" si="1"/>
        <v>#REF!</v>
      </c>
      <c r="E24" s="16" t="e">
        <f t="shared" si="1"/>
        <v>#REF!</v>
      </c>
      <c r="F24" s="16" t="e">
        <f t="shared" si="1"/>
        <v>#REF!</v>
      </c>
      <c r="G24" s="16" t="e">
        <f t="shared" si="1"/>
        <v>#REF!</v>
      </c>
      <c r="H24" s="16" t="e">
        <f t="shared" si="1"/>
        <v>#REF!</v>
      </c>
      <c r="I24" s="16" t="e">
        <f t="shared" si="1"/>
        <v>#REF!</v>
      </c>
      <c r="J24" s="16" t="e">
        <f t="shared" si="1"/>
        <v>#REF!</v>
      </c>
      <c r="K24" s="16" t="e">
        <f t="shared" si="1"/>
        <v>#REF!</v>
      </c>
      <c r="L24" s="16" t="e">
        <f t="shared" si="1"/>
        <v>#REF!</v>
      </c>
      <c r="M24" s="16" t="e">
        <f t="shared" si="1"/>
        <v>#REF!</v>
      </c>
      <c r="N24" s="16" t="e">
        <f t="shared" si="1"/>
        <v>#REF!</v>
      </c>
      <c r="O24" s="16" t="e">
        <f t="shared" si="1"/>
        <v>#REF!</v>
      </c>
      <c r="P24" s="16" t="e">
        <f t="shared" si="1"/>
        <v>#REF!</v>
      </c>
    </row>
    <row r="25" spans="2:16" x14ac:dyDescent="0.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6" x14ac:dyDescent="0.2">
      <c r="B26" s="37" t="s">
        <v>39</v>
      </c>
      <c r="C26" s="38">
        <f t="shared" ref="C26:P26" si="2">0.2*C22</f>
        <v>116.2</v>
      </c>
      <c r="D26" s="38">
        <f t="shared" si="2"/>
        <v>186.60000000000002</v>
      </c>
      <c r="E26" s="38" t="e">
        <f t="shared" si="2"/>
        <v>#REF!</v>
      </c>
      <c r="F26" s="38">
        <f t="shared" si="2"/>
        <v>171.60000000000002</v>
      </c>
      <c r="G26" s="38">
        <f t="shared" si="2"/>
        <v>213</v>
      </c>
      <c r="H26" s="38">
        <f t="shared" si="2"/>
        <v>202.60000000000002</v>
      </c>
      <c r="I26" s="38">
        <f t="shared" si="2"/>
        <v>164.4</v>
      </c>
      <c r="J26" s="38">
        <f t="shared" si="2"/>
        <v>190.4</v>
      </c>
      <c r="K26" s="38">
        <f t="shared" si="2"/>
        <v>55</v>
      </c>
      <c r="L26" s="38">
        <f t="shared" si="2"/>
        <v>72.8</v>
      </c>
      <c r="M26" s="38">
        <f t="shared" si="2"/>
        <v>78.600000000000009</v>
      </c>
      <c r="N26" s="38">
        <f t="shared" si="2"/>
        <v>94.800000000000011</v>
      </c>
      <c r="O26" s="38">
        <f t="shared" si="2"/>
        <v>146.80000000000001</v>
      </c>
      <c r="P26" s="38">
        <f t="shared" si="2"/>
        <v>260.2</v>
      </c>
    </row>
    <row r="27" spans="2:16" ht="25.5" x14ac:dyDescent="0.2">
      <c r="B27" s="14" t="s">
        <v>40</v>
      </c>
      <c r="C27" s="39" t="e">
        <f t="shared" ref="C27:P27" si="3">MIN(C23,C26)</f>
        <v>#REF!</v>
      </c>
      <c r="D27" s="39" t="e">
        <f t="shared" si="3"/>
        <v>#REF!</v>
      </c>
      <c r="E27" s="39" t="e">
        <f t="shared" si="3"/>
        <v>#REF!</v>
      </c>
      <c r="F27" s="39" t="e">
        <f t="shared" si="3"/>
        <v>#REF!</v>
      </c>
      <c r="G27" s="39" t="e">
        <f t="shared" si="3"/>
        <v>#REF!</v>
      </c>
      <c r="H27" s="39" t="e">
        <f t="shared" si="3"/>
        <v>#REF!</v>
      </c>
      <c r="I27" s="39" t="e">
        <f t="shared" si="3"/>
        <v>#REF!</v>
      </c>
      <c r="J27" s="39" t="e">
        <f t="shared" si="3"/>
        <v>#REF!</v>
      </c>
      <c r="K27" s="39" t="e">
        <f t="shared" si="3"/>
        <v>#REF!</v>
      </c>
      <c r="L27" s="39" t="e">
        <f t="shared" si="3"/>
        <v>#REF!</v>
      </c>
      <c r="M27" s="39" t="e">
        <f t="shared" si="3"/>
        <v>#REF!</v>
      </c>
      <c r="N27" s="39" t="e">
        <f t="shared" si="3"/>
        <v>#REF!</v>
      </c>
      <c r="O27" s="39" t="e">
        <f t="shared" si="3"/>
        <v>#REF!</v>
      </c>
      <c r="P27" s="39" t="e">
        <f t="shared" si="3"/>
        <v>#REF!</v>
      </c>
    </row>
    <row r="28" spans="2:16" x14ac:dyDescent="0.2">
      <c r="B28" s="12" t="s">
        <v>41</v>
      </c>
      <c r="C28" s="40" t="e">
        <f t="shared" ref="C28:P28" si="4">MIN(C24,C26)</f>
        <v>#REF!</v>
      </c>
      <c r="D28" s="40" t="e">
        <f t="shared" si="4"/>
        <v>#REF!</v>
      </c>
      <c r="E28" s="40" t="e">
        <f t="shared" si="4"/>
        <v>#REF!</v>
      </c>
      <c r="F28" s="40" t="e">
        <f t="shared" si="4"/>
        <v>#REF!</v>
      </c>
      <c r="G28" s="40" t="e">
        <f t="shared" si="4"/>
        <v>#REF!</v>
      </c>
      <c r="H28" s="40" t="e">
        <f t="shared" si="4"/>
        <v>#REF!</v>
      </c>
      <c r="I28" s="40" t="e">
        <f t="shared" si="4"/>
        <v>#REF!</v>
      </c>
      <c r="J28" s="40" t="e">
        <f t="shared" si="4"/>
        <v>#REF!</v>
      </c>
      <c r="K28" s="40" t="e">
        <f t="shared" si="4"/>
        <v>#REF!</v>
      </c>
      <c r="L28" s="40" t="e">
        <f t="shared" si="4"/>
        <v>#REF!</v>
      </c>
      <c r="M28" s="40" t="e">
        <f t="shared" si="4"/>
        <v>#REF!</v>
      </c>
      <c r="N28" s="40" t="e">
        <f t="shared" si="4"/>
        <v>#REF!</v>
      </c>
      <c r="O28" s="40" t="e">
        <f t="shared" si="4"/>
        <v>#REF!</v>
      </c>
      <c r="P28" s="40" t="e">
        <f t="shared" si="4"/>
        <v>#REF!</v>
      </c>
    </row>
    <row r="29" spans="2:16" x14ac:dyDescent="0.2">
      <c r="B29" s="8"/>
      <c r="C29" s="8"/>
      <c r="D29" s="8"/>
      <c r="E29" s="8"/>
      <c r="F29" s="8"/>
      <c r="G29" s="8"/>
      <c r="H29" s="8"/>
      <c r="I29" s="8"/>
      <c r="J29" s="8"/>
      <c r="K29" s="7"/>
    </row>
    <row r="30" spans="2:16" x14ac:dyDescent="0.2">
      <c r="B30" s="41"/>
      <c r="C30" s="42"/>
      <c r="D30" s="42"/>
      <c r="E30" s="41"/>
      <c r="F30" s="41"/>
      <c r="G30" s="41"/>
    </row>
    <row r="31" spans="2:16" x14ac:dyDescent="0.2">
      <c r="B31" s="8"/>
      <c r="C31" s="8"/>
      <c r="D31" s="8"/>
      <c r="E31" s="8"/>
      <c r="F31" s="8"/>
      <c r="G31" s="8"/>
      <c r="H31" s="8"/>
      <c r="I31" s="8"/>
      <c r="J31" s="8"/>
      <c r="K31" s="7"/>
    </row>
    <row r="32" spans="2:16" x14ac:dyDescent="0.2">
      <c r="B32" s="43"/>
      <c r="C32" s="31"/>
      <c r="D32" s="31"/>
      <c r="E32" s="31"/>
      <c r="F32" s="31"/>
      <c r="G32" s="33"/>
      <c r="H32" s="33"/>
      <c r="I32" s="31"/>
      <c r="J32" s="31"/>
    </row>
    <row r="33" spans="2:11" x14ac:dyDescent="0.2">
      <c r="B33" s="44"/>
      <c r="C33" s="45"/>
      <c r="D33" s="45"/>
      <c r="E33" s="45"/>
      <c r="F33" s="45"/>
      <c r="G33" s="45"/>
      <c r="H33" s="45"/>
      <c r="I33" s="45"/>
      <c r="J33" s="45"/>
    </row>
    <row r="34" spans="2:11" x14ac:dyDescent="0.2">
      <c r="B34" s="46"/>
      <c r="C34" s="47"/>
      <c r="D34" s="47"/>
      <c r="E34" s="47"/>
      <c r="F34" s="47"/>
      <c r="G34" s="47"/>
      <c r="H34" s="47"/>
      <c r="I34" s="47"/>
      <c r="J34" s="47"/>
    </row>
    <row r="35" spans="2:11" x14ac:dyDescent="0.2">
      <c r="B35" s="48"/>
      <c r="C35" s="47"/>
      <c r="D35" s="47"/>
      <c r="E35" s="47"/>
      <c r="F35" s="47"/>
      <c r="G35" s="47"/>
      <c r="H35" s="47"/>
      <c r="I35" s="47"/>
      <c r="J35" s="47"/>
    </row>
    <row r="36" spans="2:11" x14ac:dyDescent="0.2">
      <c r="B36" s="48"/>
      <c r="C36" s="47"/>
      <c r="D36" s="47"/>
      <c r="E36" s="47"/>
      <c r="F36" s="47"/>
      <c r="G36" s="47"/>
      <c r="H36" s="47"/>
      <c r="I36" s="47"/>
      <c r="J36" s="47"/>
    </row>
    <row r="37" spans="2:11" x14ac:dyDescent="0.2">
      <c r="B37" s="49"/>
      <c r="C37" s="50"/>
      <c r="D37" s="50"/>
      <c r="E37" s="50"/>
      <c r="F37" s="50"/>
      <c r="G37" s="50"/>
      <c r="H37" s="50"/>
      <c r="I37" s="50"/>
      <c r="J37" s="50"/>
    </row>
    <row r="38" spans="2:11" x14ac:dyDescent="0.2">
      <c r="B38" s="51"/>
      <c r="C38" s="52"/>
      <c r="D38" s="52"/>
      <c r="E38" s="52"/>
      <c r="F38" s="52"/>
      <c r="G38" s="52"/>
      <c r="H38" s="52"/>
      <c r="I38" s="52"/>
      <c r="J38" s="52"/>
    </row>
    <row r="39" spans="2:11" x14ac:dyDescent="0.2">
      <c r="B39" s="53"/>
      <c r="C39" s="54"/>
      <c r="D39" s="54"/>
      <c r="E39" s="54"/>
      <c r="F39" s="54"/>
      <c r="G39" s="54"/>
      <c r="H39" s="54"/>
      <c r="I39" s="54"/>
      <c r="J39" s="54"/>
    </row>
    <row r="40" spans="2:11" x14ac:dyDescent="0.2">
      <c r="B40" s="54"/>
      <c r="C40" s="54"/>
      <c r="D40" s="54"/>
      <c r="E40" s="54"/>
      <c r="F40" s="54"/>
      <c r="G40" s="54"/>
      <c r="H40" s="54"/>
      <c r="I40" s="54"/>
      <c r="J40" s="54"/>
    </row>
    <row r="41" spans="2:11" x14ac:dyDescent="0.2">
      <c r="B41" s="55"/>
      <c r="C41" s="6"/>
      <c r="D41" s="6"/>
      <c r="E41" s="6"/>
      <c r="F41" s="6"/>
      <c r="G41" s="6"/>
      <c r="H41" s="6"/>
      <c r="I41" s="6"/>
      <c r="J41" s="6"/>
      <c r="K41" s="7"/>
    </row>
    <row r="42" spans="2:11" x14ac:dyDescent="0.2">
      <c r="B42" s="44"/>
      <c r="C42" s="45"/>
      <c r="D42" s="45"/>
      <c r="E42" s="45"/>
      <c r="F42" s="45"/>
      <c r="G42" s="45"/>
      <c r="H42" s="45"/>
      <c r="I42" s="45"/>
      <c r="J42" s="45"/>
    </row>
    <row r="43" spans="2:11" x14ac:dyDescent="0.2">
      <c r="B43" s="46"/>
      <c r="C43" s="47"/>
      <c r="D43" s="47"/>
      <c r="E43" s="11"/>
      <c r="F43" s="47"/>
      <c r="G43" s="47"/>
      <c r="H43" s="47"/>
      <c r="I43" s="47"/>
      <c r="J43" s="47"/>
    </row>
    <row r="44" spans="2:11" x14ac:dyDescent="0.2">
      <c r="B44" s="48"/>
      <c r="C44" s="47"/>
      <c r="D44" s="47"/>
      <c r="E44" s="11"/>
      <c r="F44" s="47"/>
      <c r="G44" s="47"/>
      <c r="H44" s="47"/>
      <c r="I44" s="47"/>
      <c r="J44" s="47"/>
    </row>
    <row r="45" spans="2:11" x14ac:dyDescent="0.2">
      <c r="B45" s="48"/>
      <c r="C45" s="47"/>
      <c r="D45" s="47"/>
      <c r="E45" s="11"/>
      <c r="F45" s="47"/>
      <c r="G45" s="47"/>
      <c r="H45" s="47"/>
      <c r="I45" s="47"/>
      <c r="J45" s="47"/>
    </row>
    <row r="46" spans="2:11" x14ac:dyDescent="0.2">
      <c r="B46" s="49"/>
      <c r="C46" s="50"/>
      <c r="D46" s="50"/>
      <c r="E46" s="56"/>
      <c r="F46" s="50"/>
      <c r="G46" s="50"/>
      <c r="H46" s="50"/>
      <c r="I46" s="50"/>
      <c r="J46" s="50"/>
    </row>
    <row r="49" spans="2:11" x14ac:dyDescent="0.2">
      <c r="B49" s="5"/>
      <c r="C49" s="5"/>
      <c r="D49" s="5"/>
      <c r="E49" s="5"/>
      <c r="F49" s="5"/>
      <c r="G49" s="5"/>
      <c r="H49" s="5"/>
      <c r="I49" s="5"/>
      <c r="J49" s="5"/>
      <c r="K49" s="7"/>
    </row>
    <row r="50" spans="2:11" x14ac:dyDescent="0.2">
      <c r="B50" s="57"/>
      <c r="C50" s="58"/>
      <c r="D50" s="58"/>
      <c r="E50" s="58"/>
      <c r="F50" s="58"/>
      <c r="G50" s="59"/>
      <c r="H50" s="59"/>
      <c r="I50" s="58"/>
      <c r="J50" s="58"/>
    </row>
    <row r="51" spans="2:11" x14ac:dyDescent="0.2">
      <c r="B51" s="60"/>
      <c r="C51" s="50"/>
      <c r="D51" s="50"/>
      <c r="E51" s="50"/>
      <c r="F51" s="50"/>
      <c r="G51" s="50"/>
      <c r="H51" s="50"/>
      <c r="I51" s="50"/>
      <c r="J51" s="50"/>
    </row>
    <row r="52" spans="2:11" x14ac:dyDescent="0.2">
      <c r="B52" s="44"/>
      <c r="C52" s="45"/>
      <c r="D52" s="45"/>
      <c r="E52" s="45"/>
      <c r="F52" s="45"/>
      <c r="G52" s="45"/>
      <c r="H52" s="45"/>
      <c r="I52" s="45"/>
      <c r="J52" s="45"/>
    </row>
    <row r="53" spans="2:11" x14ac:dyDescent="0.2">
      <c r="B53" s="48"/>
      <c r="C53" s="47"/>
      <c r="D53" s="47"/>
      <c r="E53" s="47"/>
      <c r="F53" s="47"/>
      <c r="G53" s="47"/>
      <c r="H53" s="47"/>
      <c r="I53" s="47"/>
      <c r="J53" s="47"/>
    </row>
    <row r="54" spans="2:11" x14ac:dyDescent="0.2">
      <c r="B54" s="48"/>
      <c r="C54" s="47"/>
      <c r="D54" s="47"/>
      <c r="E54" s="47"/>
      <c r="F54" s="47"/>
      <c r="G54" s="47"/>
      <c r="H54" s="47"/>
      <c r="I54" s="47"/>
      <c r="J54" s="47"/>
    </row>
    <row r="55" spans="2:11" x14ac:dyDescent="0.2">
      <c r="B55" s="49"/>
      <c r="C55" s="50"/>
      <c r="D55" s="50"/>
      <c r="E55" s="50"/>
      <c r="F55" s="50"/>
      <c r="G55" s="50"/>
      <c r="H55" s="50"/>
      <c r="I55" s="50"/>
      <c r="J55" s="50"/>
    </row>
    <row r="56" spans="2:11" x14ac:dyDescent="0.2">
      <c r="B56" s="51"/>
      <c r="C56" s="52"/>
      <c r="D56" s="52"/>
      <c r="E56" s="52"/>
      <c r="F56" s="52"/>
      <c r="G56" s="52"/>
      <c r="H56" s="52"/>
      <c r="I56" s="52"/>
      <c r="J56" s="52"/>
    </row>
    <row r="57" spans="2:11" x14ac:dyDescent="0.2">
      <c r="B57" s="53"/>
      <c r="C57" s="61"/>
      <c r="D57" s="61"/>
      <c r="E57" s="61"/>
      <c r="F57" s="61"/>
      <c r="G57" s="61"/>
      <c r="H57" s="61"/>
      <c r="I57" s="61"/>
      <c r="J57" s="61"/>
    </row>
    <row r="59" spans="2:11" x14ac:dyDescent="0.2">
      <c r="B59" s="55"/>
      <c r="C59" s="6"/>
      <c r="D59" s="6"/>
      <c r="E59" s="6"/>
      <c r="F59" s="6"/>
      <c r="G59" s="6"/>
      <c r="H59" s="6"/>
      <c r="I59" s="6"/>
      <c r="J59" s="6"/>
      <c r="K59" s="7"/>
    </row>
    <row r="60" spans="2:11" x14ac:dyDescent="0.2">
      <c r="B60" s="44"/>
      <c r="C60" s="45"/>
      <c r="D60" s="45"/>
      <c r="E60" s="45"/>
      <c r="F60" s="45"/>
      <c r="G60" s="45"/>
      <c r="H60" s="45"/>
      <c r="I60" s="45"/>
      <c r="J60" s="45"/>
    </row>
    <row r="61" spans="2:11" x14ac:dyDescent="0.2">
      <c r="B61" s="46"/>
      <c r="C61" s="47"/>
      <c r="D61" s="45"/>
      <c r="E61" s="45"/>
      <c r="F61" s="45"/>
      <c r="G61" s="45"/>
      <c r="H61" s="45"/>
      <c r="I61" s="45"/>
      <c r="J61" s="45"/>
    </row>
    <row r="62" spans="2:11" x14ac:dyDescent="0.2">
      <c r="B62" s="48"/>
      <c r="C62" s="47"/>
      <c r="D62" s="45"/>
      <c r="E62" s="45"/>
      <c r="F62" s="45"/>
      <c r="G62" s="45"/>
      <c r="H62" s="45"/>
      <c r="I62" s="45"/>
      <c r="J62" s="45"/>
    </row>
    <row r="63" spans="2:11" x14ac:dyDescent="0.2">
      <c r="B63" s="48"/>
      <c r="C63" s="47"/>
      <c r="D63" s="45"/>
      <c r="E63" s="45"/>
      <c r="F63" s="45"/>
      <c r="G63" s="45"/>
      <c r="H63" s="45"/>
      <c r="I63" s="45"/>
      <c r="J63" s="45"/>
    </row>
    <row r="64" spans="2:11" x14ac:dyDescent="0.2">
      <c r="B64" s="49"/>
      <c r="C64" s="50"/>
      <c r="D64" s="45"/>
      <c r="E64" s="45"/>
      <c r="F64" s="45"/>
      <c r="G64" s="45"/>
      <c r="H64" s="45"/>
      <c r="I64" s="45"/>
      <c r="J64" s="45"/>
    </row>
  </sheetData>
  <mergeCells count="5">
    <mergeCell ref="B29:K29"/>
    <mergeCell ref="B31:K31"/>
    <mergeCell ref="C41:K41"/>
    <mergeCell ref="B49:K49"/>
    <mergeCell ref="C59:K59"/>
  </mergeCells>
  <printOptions gridLines="1"/>
  <pageMargins left="0.85" right="0.359722222222222" top="1" bottom="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150" zoomScaleNormal="150" workbookViewId="0"/>
  </sheetViews>
  <sheetFormatPr defaultColWidth="9" defaultRowHeight="12.75" x14ac:dyDescent="0.2"/>
  <cols>
    <col min="2" max="2" width="36.7109375" customWidth="1"/>
    <col min="3" max="3" width="11.7109375" customWidth="1"/>
    <col min="4" max="4" width="14.140625" customWidth="1"/>
    <col min="5" max="5" width="7" hidden="1" customWidth="1"/>
    <col min="6" max="7" width="11.5703125" customWidth="1"/>
    <col min="8" max="8" width="11.140625" customWidth="1"/>
    <col min="9" max="9" width="13.42578125" customWidth="1"/>
    <col min="10" max="11" width="11.5703125" customWidth="1"/>
  </cols>
  <sheetData>
    <row r="1" spans="1:12" x14ac:dyDescent="0.2">
      <c r="A1" s="62"/>
      <c r="B1" s="63"/>
      <c r="C1" s="63"/>
      <c r="D1" s="64" t="s">
        <v>42</v>
      </c>
    </row>
    <row r="2" spans="1:12" x14ac:dyDescent="0.2">
      <c r="A2" s="65"/>
      <c r="B2" s="4" t="s">
        <v>0</v>
      </c>
      <c r="C2" s="4"/>
      <c r="D2" s="4"/>
      <c r="E2" s="66"/>
      <c r="F2" s="66"/>
      <c r="G2" s="66"/>
    </row>
    <row r="3" spans="1:12" x14ac:dyDescent="0.2">
      <c r="A3" s="65"/>
      <c r="B3" s="10" t="s">
        <v>43</v>
      </c>
      <c r="C3" s="11"/>
      <c r="D3" s="67"/>
      <c r="E3" s="66"/>
      <c r="F3" s="66"/>
      <c r="G3" s="66"/>
    </row>
    <row r="4" spans="1:12" x14ac:dyDescent="0.2">
      <c r="A4" s="65"/>
      <c r="B4" s="10"/>
      <c r="C4" s="11"/>
      <c r="D4" s="67"/>
      <c r="E4" s="66"/>
      <c r="F4" s="66"/>
      <c r="G4" s="66"/>
    </row>
    <row r="5" spans="1:12" x14ac:dyDescent="0.2">
      <c r="A5" s="65"/>
      <c r="B5" s="10"/>
      <c r="C5" s="11"/>
      <c r="D5" s="67"/>
      <c r="E5" s="66"/>
      <c r="F5" s="66"/>
      <c r="G5" s="66"/>
    </row>
    <row r="6" spans="1:12" x14ac:dyDescent="0.2">
      <c r="A6" s="65">
        <v>1</v>
      </c>
      <c r="B6" s="12" t="s">
        <v>44</v>
      </c>
      <c r="C6" s="11"/>
      <c r="D6" s="68">
        <v>73104.341</v>
      </c>
      <c r="E6" s="69" t="s">
        <v>3</v>
      </c>
      <c r="F6" s="69"/>
      <c r="G6" s="69"/>
    </row>
    <row r="7" spans="1:12" ht="38.25" x14ac:dyDescent="0.2">
      <c r="A7" s="65">
        <v>2</v>
      </c>
      <c r="B7" s="14" t="s">
        <v>45</v>
      </c>
      <c r="C7" s="11"/>
      <c r="D7" s="68">
        <v>32909.18</v>
      </c>
      <c r="E7" s="69" t="s">
        <v>3</v>
      </c>
      <c r="F7" s="69"/>
      <c r="G7" s="69"/>
      <c r="H7" s="15"/>
    </row>
    <row r="8" spans="1:12" x14ac:dyDescent="0.2">
      <c r="A8" s="65">
        <v>3</v>
      </c>
      <c r="B8" s="10" t="s">
        <v>46</v>
      </c>
      <c r="C8" s="10"/>
      <c r="D8" s="70">
        <f>D7/D6*1000</f>
        <v>450.16724793401801</v>
      </c>
      <c r="E8" s="71" t="e">
        <f>SUM(#REF!)</f>
        <v>#REF!</v>
      </c>
      <c r="F8" s="71"/>
      <c r="G8" s="71"/>
      <c r="H8" s="15"/>
      <c r="I8" s="15"/>
    </row>
    <row r="9" spans="1:12" ht="63.75" x14ac:dyDescent="0.2">
      <c r="A9" s="65"/>
      <c r="B9" s="11"/>
      <c r="C9" s="17" t="s">
        <v>6</v>
      </c>
      <c r="D9" s="72" t="s">
        <v>7</v>
      </c>
      <c r="E9" s="73"/>
      <c r="F9" s="66"/>
      <c r="G9" s="66"/>
    </row>
    <row r="10" spans="1:12" x14ac:dyDescent="0.2">
      <c r="A10" s="65">
        <v>4</v>
      </c>
      <c r="B10" s="14" t="s">
        <v>47</v>
      </c>
      <c r="C10" s="19">
        <v>450.17</v>
      </c>
      <c r="D10" s="74">
        <v>450.17</v>
      </c>
      <c r="E10" s="66"/>
      <c r="F10" s="66"/>
      <c r="G10" s="66"/>
    </row>
    <row r="11" spans="1:12" ht="25.5" x14ac:dyDescent="0.2">
      <c r="A11" s="65">
        <v>5</v>
      </c>
      <c r="B11" s="26" t="s">
        <v>48</v>
      </c>
      <c r="C11" s="20">
        <v>3.09</v>
      </c>
      <c r="D11" s="75">
        <v>3.09</v>
      </c>
      <c r="E11" s="66"/>
      <c r="F11" s="66"/>
      <c r="G11" s="66"/>
      <c r="H11" s="22"/>
      <c r="I11" s="76"/>
      <c r="J11" s="23"/>
    </row>
    <row r="12" spans="1:12" ht="25.5" customHeight="1" x14ac:dyDescent="0.2">
      <c r="A12" s="65">
        <v>6</v>
      </c>
      <c r="B12" s="14" t="s">
        <v>49</v>
      </c>
      <c r="C12" s="19">
        <v>464.54</v>
      </c>
      <c r="D12" s="74">
        <v>464.54</v>
      </c>
      <c r="E12" s="66"/>
      <c r="F12" s="66"/>
      <c r="G12" s="66"/>
      <c r="H12" s="23"/>
      <c r="I12" s="23"/>
      <c r="J12" s="23"/>
    </row>
    <row r="13" spans="1:12" ht="25.5" x14ac:dyDescent="0.2">
      <c r="A13" s="65">
        <v>7</v>
      </c>
      <c r="B13" s="26" t="s">
        <v>50</v>
      </c>
      <c r="C13" s="19">
        <v>0</v>
      </c>
      <c r="D13" s="75">
        <v>3.96</v>
      </c>
      <c r="E13" s="66"/>
      <c r="F13" s="66"/>
      <c r="G13" s="77"/>
      <c r="H13" s="25"/>
      <c r="I13" s="76"/>
      <c r="J13" s="23"/>
      <c r="K13" s="23"/>
    </row>
    <row r="14" spans="1:12" ht="25.5" x14ac:dyDescent="0.2">
      <c r="A14" s="65">
        <v>8</v>
      </c>
      <c r="B14" s="14" t="s">
        <v>51</v>
      </c>
      <c r="C14" s="19">
        <v>464.54</v>
      </c>
      <c r="D14" s="74">
        <v>483.68</v>
      </c>
      <c r="E14" s="66"/>
      <c r="F14" s="66"/>
      <c r="G14" s="66"/>
      <c r="H14" s="76"/>
      <c r="I14" s="23"/>
      <c r="J14" s="23"/>
      <c r="K14" s="23"/>
      <c r="L14" s="23"/>
    </row>
    <row r="15" spans="1:12" x14ac:dyDescent="0.2">
      <c r="A15" s="65">
        <v>9</v>
      </c>
      <c r="B15" s="26" t="s">
        <v>52</v>
      </c>
      <c r="C15" s="16">
        <v>69.430000000000007</v>
      </c>
      <c r="D15" s="70">
        <v>69.430000000000007</v>
      </c>
      <c r="E15" s="66"/>
      <c r="F15" s="66"/>
      <c r="G15" s="66"/>
    </row>
    <row r="16" spans="1:12" ht="25.5" x14ac:dyDescent="0.2">
      <c r="A16" s="65">
        <v>10</v>
      </c>
      <c r="B16" s="26" t="s">
        <v>53</v>
      </c>
      <c r="C16" s="13">
        <v>0</v>
      </c>
      <c r="D16" s="70">
        <v>29.12</v>
      </c>
      <c r="E16" s="66"/>
      <c r="F16" s="78"/>
      <c r="G16" s="66"/>
    </row>
    <row r="17" spans="1:16" x14ac:dyDescent="0.2">
      <c r="A17" s="65">
        <v>11</v>
      </c>
      <c r="B17" s="14" t="s">
        <v>19</v>
      </c>
      <c r="C17" s="13">
        <v>0</v>
      </c>
      <c r="D17" s="68">
        <v>0</v>
      </c>
      <c r="E17" s="66"/>
      <c r="F17" s="66"/>
      <c r="G17" s="66"/>
    </row>
    <row r="18" spans="1:16" x14ac:dyDescent="0.2">
      <c r="A18" s="65">
        <v>12</v>
      </c>
      <c r="B18" s="14" t="s">
        <v>20</v>
      </c>
      <c r="C18" s="13">
        <v>0</v>
      </c>
      <c r="D18" s="68">
        <v>0</v>
      </c>
      <c r="E18" s="66"/>
      <c r="F18" s="66"/>
      <c r="G18" s="66"/>
    </row>
    <row r="19" spans="1:16" ht="25.5" x14ac:dyDescent="0.2">
      <c r="A19" s="79">
        <v>13</v>
      </c>
      <c r="B19" s="80" t="s">
        <v>54</v>
      </c>
      <c r="C19" s="81">
        <v>533.97</v>
      </c>
      <c r="D19" s="82">
        <v>582.23</v>
      </c>
      <c r="E19" s="83"/>
      <c r="F19" s="66"/>
      <c r="G19" s="66"/>
    </row>
    <row r="20" spans="1:16" x14ac:dyDescent="0.2">
      <c r="A20" s="66"/>
      <c r="B20" s="66"/>
      <c r="C20" s="83"/>
      <c r="D20" s="83"/>
      <c r="E20" s="66"/>
      <c r="F20" s="66"/>
      <c r="G20" s="66"/>
      <c r="H20" s="66"/>
      <c r="I20" s="66"/>
      <c r="J20" s="66"/>
      <c r="K20" s="66"/>
      <c r="L20" s="66"/>
      <c r="M20" s="66"/>
      <c r="O20" s="9" t="s">
        <v>55</v>
      </c>
    </row>
    <row r="21" spans="1:16" x14ac:dyDescent="0.2">
      <c r="A21" s="84"/>
      <c r="B21" s="85"/>
      <c r="C21" s="86">
        <v>1</v>
      </c>
      <c r="D21" s="86">
        <v>2</v>
      </c>
      <c r="E21" s="86">
        <v>3</v>
      </c>
      <c r="F21" s="86">
        <v>4</v>
      </c>
      <c r="G21" s="86">
        <v>5</v>
      </c>
      <c r="H21" s="86">
        <v>6</v>
      </c>
      <c r="I21" s="86">
        <v>7</v>
      </c>
      <c r="J21" s="86">
        <v>8</v>
      </c>
      <c r="K21" s="86">
        <v>9</v>
      </c>
      <c r="L21" s="86">
        <v>10</v>
      </c>
      <c r="M21" s="86">
        <v>11</v>
      </c>
      <c r="N21" s="86">
        <v>12</v>
      </c>
      <c r="O21" s="86">
        <v>13</v>
      </c>
      <c r="P21" s="87">
        <v>14</v>
      </c>
    </row>
    <row r="22" spans="1:16" ht="29.25" customHeight="1" x14ac:dyDescent="0.2">
      <c r="A22" s="65"/>
      <c r="B22" s="26" t="s">
        <v>22</v>
      </c>
      <c r="C22" s="10" t="s">
        <v>23</v>
      </c>
      <c r="D22" s="10" t="s">
        <v>24</v>
      </c>
      <c r="E22" s="10"/>
      <c r="F22" s="17" t="s">
        <v>25</v>
      </c>
      <c r="G22" s="10" t="s">
        <v>26</v>
      </c>
      <c r="H22" s="17" t="s">
        <v>27</v>
      </c>
      <c r="I22" s="88" t="s">
        <v>28</v>
      </c>
      <c r="J22" s="88" t="s">
        <v>29</v>
      </c>
      <c r="K22" s="88" t="s">
        <v>30</v>
      </c>
      <c r="L22" s="88" t="s">
        <v>31</v>
      </c>
      <c r="M22" s="88" t="s">
        <v>32</v>
      </c>
      <c r="N22" s="10" t="s">
        <v>33</v>
      </c>
      <c r="O22" s="10" t="s">
        <v>34</v>
      </c>
      <c r="P22" s="89" t="s">
        <v>35</v>
      </c>
    </row>
    <row r="23" spans="1:16" ht="25.5" x14ac:dyDescent="0.2">
      <c r="A23" s="65">
        <v>14</v>
      </c>
      <c r="B23" s="14" t="s">
        <v>56</v>
      </c>
      <c r="C23" s="16">
        <v>620</v>
      </c>
      <c r="D23" s="16">
        <v>1034</v>
      </c>
      <c r="E23" s="16" t="e">
        <f>#REF!</f>
        <v>#REF!</v>
      </c>
      <c r="F23" s="16">
        <v>895</v>
      </c>
      <c r="G23" s="16">
        <v>1298</v>
      </c>
      <c r="H23" s="16">
        <v>1075</v>
      </c>
      <c r="I23" s="16">
        <v>879</v>
      </c>
      <c r="J23" s="16">
        <v>991</v>
      </c>
      <c r="K23" s="16">
        <v>300</v>
      </c>
      <c r="L23" s="16">
        <v>386</v>
      </c>
      <c r="M23" s="16">
        <v>372</v>
      </c>
      <c r="N23" s="16">
        <v>534</v>
      </c>
      <c r="O23" s="16">
        <v>807</v>
      </c>
      <c r="P23" s="70">
        <v>1504</v>
      </c>
    </row>
    <row r="24" spans="1:16" ht="25.5" x14ac:dyDescent="0.2">
      <c r="A24" s="65">
        <v>15</v>
      </c>
      <c r="B24" s="26" t="s">
        <v>57</v>
      </c>
      <c r="C24" s="16">
        <v>86.03</v>
      </c>
      <c r="D24" s="16">
        <v>500.03</v>
      </c>
      <c r="E24" s="16" t="e">
        <f>E23-$C$19</f>
        <v>#REF!</v>
      </c>
      <c r="F24" s="16">
        <v>361.03</v>
      </c>
      <c r="G24" s="16">
        <v>764.03</v>
      </c>
      <c r="H24" s="16">
        <v>541.03</v>
      </c>
      <c r="I24" s="16">
        <v>345.03</v>
      </c>
      <c r="J24" s="16">
        <v>457.03</v>
      </c>
      <c r="K24" s="16">
        <v>-233.97</v>
      </c>
      <c r="L24" s="16">
        <v>-147.97</v>
      </c>
      <c r="M24" s="16">
        <v>-161.97</v>
      </c>
      <c r="N24" s="16">
        <v>0.03</v>
      </c>
      <c r="O24" s="16">
        <v>273.02999999999997</v>
      </c>
      <c r="P24" s="70">
        <v>970.03</v>
      </c>
    </row>
    <row r="25" spans="1:16" ht="25.5" x14ac:dyDescent="0.2">
      <c r="A25" s="65">
        <v>16</v>
      </c>
      <c r="B25" s="26" t="s">
        <v>58</v>
      </c>
      <c r="C25" s="16">
        <v>37.770000000000003</v>
      </c>
      <c r="D25" s="16">
        <v>451.77</v>
      </c>
      <c r="E25" s="16" t="e">
        <f>E23-$D$19</f>
        <v>#REF!</v>
      </c>
      <c r="F25" s="16">
        <v>312.77</v>
      </c>
      <c r="G25" s="16">
        <v>715.77</v>
      </c>
      <c r="H25" s="16">
        <v>492.77</v>
      </c>
      <c r="I25" s="16">
        <v>296.77</v>
      </c>
      <c r="J25" s="16">
        <v>408.77</v>
      </c>
      <c r="K25" s="16">
        <v>-282.23</v>
      </c>
      <c r="L25" s="16">
        <v>-196.23</v>
      </c>
      <c r="M25" s="16">
        <v>-210.23</v>
      </c>
      <c r="N25" s="16">
        <v>-48.23</v>
      </c>
      <c r="O25" s="16">
        <v>224.77</v>
      </c>
      <c r="P25" s="70">
        <v>921.77</v>
      </c>
    </row>
    <row r="26" spans="1:16" x14ac:dyDescent="0.2">
      <c r="A26" s="65">
        <v>17</v>
      </c>
      <c r="B26" s="90" t="s">
        <v>59</v>
      </c>
      <c r="C26" s="16">
        <v>124</v>
      </c>
      <c r="D26" s="16">
        <v>206.8</v>
      </c>
      <c r="E26" s="16" t="e">
        <f>0.2*E23</f>
        <v>#REF!</v>
      </c>
      <c r="F26" s="16">
        <v>179</v>
      </c>
      <c r="G26" s="16">
        <v>259.60000000000002</v>
      </c>
      <c r="H26" s="16">
        <v>215</v>
      </c>
      <c r="I26" s="16">
        <v>175.8</v>
      </c>
      <c r="J26" s="16">
        <v>198.2</v>
      </c>
      <c r="K26" s="16">
        <v>60</v>
      </c>
      <c r="L26" s="16">
        <v>77.2</v>
      </c>
      <c r="M26" s="16">
        <v>74.400000000000006</v>
      </c>
      <c r="N26" s="16">
        <v>106.8</v>
      </c>
      <c r="O26" s="16">
        <v>161.4</v>
      </c>
      <c r="P26" s="70">
        <v>300.8</v>
      </c>
    </row>
    <row r="27" spans="1:16" ht="29.25" customHeight="1" x14ac:dyDescent="0.2">
      <c r="A27" s="65">
        <v>18</v>
      </c>
      <c r="B27" s="14" t="s">
        <v>60</v>
      </c>
      <c r="C27" s="91">
        <v>86</v>
      </c>
      <c r="D27" s="91">
        <v>207</v>
      </c>
      <c r="E27" s="91" t="e">
        <f>MIN(E24,E26)</f>
        <v>#REF!</v>
      </c>
      <c r="F27" s="91">
        <v>179</v>
      </c>
      <c r="G27" s="91">
        <v>260</v>
      </c>
      <c r="H27" s="91">
        <v>215</v>
      </c>
      <c r="I27" s="91">
        <v>176</v>
      </c>
      <c r="J27" s="91">
        <v>198</v>
      </c>
      <c r="K27" s="91">
        <v>-234</v>
      </c>
      <c r="L27" s="91">
        <v>-148</v>
      </c>
      <c r="M27" s="91">
        <v>-162</v>
      </c>
      <c r="N27" s="91">
        <v>0</v>
      </c>
      <c r="O27" s="91">
        <v>161</v>
      </c>
      <c r="P27" s="92">
        <v>301</v>
      </c>
    </row>
    <row r="28" spans="1:16" ht="25.5" x14ac:dyDescent="0.2">
      <c r="A28" s="79">
        <v>19</v>
      </c>
      <c r="B28" s="80" t="s">
        <v>61</v>
      </c>
      <c r="C28" s="93">
        <v>38</v>
      </c>
      <c r="D28" s="93">
        <v>207</v>
      </c>
      <c r="E28" s="93" t="e">
        <f>MIN(E25,E26)</f>
        <v>#REF!</v>
      </c>
      <c r="F28" s="93">
        <v>179</v>
      </c>
      <c r="G28" s="93">
        <v>260</v>
      </c>
      <c r="H28" s="93">
        <v>215</v>
      </c>
      <c r="I28" s="93">
        <v>176</v>
      </c>
      <c r="J28" s="93">
        <v>198</v>
      </c>
      <c r="K28" s="93">
        <v>-282</v>
      </c>
      <c r="L28" s="93">
        <v>-196</v>
      </c>
      <c r="M28" s="93">
        <v>-210</v>
      </c>
      <c r="N28" s="93">
        <v>-48</v>
      </c>
      <c r="O28" s="93">
        <v>161</v>
      </c>
      <c r="P28" s="94">
        <v>301</v>
      </c>
    </row>
    <row r="29" spans="1:16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66"/>
      <c r="M29" s="66"/>
      <c r="N29" s="66"/>
      <c r="O29" s="66"/>
    </row>
    <row r="30" spans="1:16" x14ac:dyDescent="0.2">
      <c r="B30" s="66"/>
      <c r="C30" s="83"/>
      <c r="D30" s="83"/>
      <c r="E30" s="66"/>
      <c r="F30" s="66"/>
      <c r="G30" s="66"/>
      <c r="H30" s="66"/>
      <c r="I30" s="66"/>
      <c r="J30" s="66"/>
      <c r="K30" s="66"/>
      <c r="L30" s="66"/>
      <c r="M30" s="66"/>
      <c r="N30" s="2" t="s">
        <v>62</v>
      </c>
      <c r="O30" s="2"/>
      <c r="P30" s="66"/>
    </row>
    <row r="31" spans="1:16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66"/>
      <c r="M31" s="66"/>
      <c r="N31" s="66"/>
      <c r="O31" s="66"/>
    </row>
    <row r="32" spans="1:16" x14ac:dyDescent="0.2">
      <c r="B32" s="95"/>
      <c r="C32" s="95"/>
      <c r="D32" s="95"/>
      <c r="E32" s="95"/>
      <c r="F32" s="95"/>
      <c r="G32" s="96"/>
      <c r="H32" s="96"/>
      <c r="I32" s="95"/>
      <c r="J32" s="95"/>
    </row>
    <row r="33" spans="2:11" x14ac:dyDescent="0.2">
      <c r="B33" s="97"/>
      <c r="C33" s="98"/>
      <c r="D33" s="98"/>
      <c r="E33" s="98"/>
      <c r="F33" s="98"/>
      <c r="G33" s="98"/>
      <c r="H33" s="98"/>
      <c r="I33" s="98"/>
      <c r="J33" s="98"/>
    </row>
    <row r="34" spans="2:11" x14ac:dyDescent="0.2">
      <c r="B34" s="97"/>
      <c r="C34" s="98"/>
      <c r="D34" s="98"/>
      <c r="E34" s="98"/>
      <c r="F34" s="98"/>
      <c r="G34" s="98"/>
      <c r="H34" s="98"/>
      <c r="I34" s="98"/>
      <c r="J34" s="98"/>
    </row>
    <row r="35" spans="2:11" x14ac:dyDescent="0.2">
      <c r="B35" s="99"/>
      <c r="C35" s="98"/>
      <c r="D35" s="98"/>
      <c r="E35" s="98"/>
      <c r="F35" s="98"/>
      <c r="G35" s="98"/>
      <c r="H35" s="98"/>
      <c r="I35" s="98"/>
      <c r="J35" s="98"/>
    </row>
    <row r="36" spans="2:11" x14ac:dyDescent="0.2">
      <c r="B36" s="99"/>
      <c r="C36" s="98"/>
      <c r="D36" s="98"/>
      <c r="E36" s="98"/>
      <c r="F36" s="98"/>
      <c r="G36" s="98"/>
      <c r="H36" s="98"/>
      <c r="I36" s="98"/>
      <c r="J36" s="98"/>
    </row>
    <row r="37" spans="2:11" x14ac:dyDescent="0.2">
      <c r="B37" s="99"/>
      <c r="C37" s="98"/>
      <c r="D37" s="98"/>
      <c r="E37" s="98"/>
      <c r="F37" s="98"/>
      <c r="G37" s="98"/>
      <c r="H37" s="98"/>
      <c r="I37" s="98"/>
      <c r="J37" s="98"/>
    </row>
    <row r="38" spans="2:11" x14ac:dyDescent="0.2">
      <c r="B38" s="99"/>
      <c r="C38" s="61"/>
      <c r="D38" s="61"/>
      <c r="E38" s="61"/>
      <c r="F38" s="61"/>
      <c r="G38" s="61"/>
      <c r="H38" s="61"/>
      <c r="I38" s="61"/>
      <c r="J38" s="61"/>
    </row>
    <row r="39" spans="2:11" x14ac:dyDescent="0.2">
      <c r="B39" s="100"/>
      <c r="C39" s="98"/>
      <c r="D39" s="98"/>
      <c r="E39" s="98"/>
      <c r="F39" s="98"/>
      <c r="G39" s="98"/>
      <c r="H39" s="98"/>
      <c r="I39" s="98"/>
      <c r="J39" s="98"/>
    </row>
    <row r="40" spans="2:11" x14ac:dyDescent="0.2">
      <c r="B40" s="98"/>
      <c r="C40" s="98"/>
      <c r="D40" s="98"/>
      <c r="E40" s="98"/>
      <c r="F40" s="98"/>
      <c r="G40" s="98"/>
      <c r="H40" s="98"/>
      <c r="I40" s="98"/>
      <c r="J40" s="98"/>
    </row>
    <row r="41" spans="2:11" x14ac:dyDescent="0.2">
      <c r="B41" s="66"/>
      <c r="C41" s="3"/>
      <c r="D41" s="3"/>
      <c r="E41" s="3"/>
      <c r="F41" s="3"/>
      <c r="G41" s="3"/>
      <c r="H41" s="3"/>
      <c r="I41" s="3"/>
      <c r="J41" s="3"/>
      <c r="K41" s="7"/>
    </row>
    <row r="42" spans="2:11" x14ac:dyDescent="0.2">
      <c r="B42" s="97"/>
      <c r="C42" s="98"/>
      <c r="D42" s="98"/>
      <c r="E42" s="98"/>
      <c r="F42" s="98"/>
      <c r="G42" s="98"/>
      <c r="H42" s="98"/>
      <c r="I42" s="98"/>
      <c r="J42" s="98"/>
    </row>
    <row r="43" spans="2:11" x14ac:dyDescent="0.2">
      <c r="B43" s="97"/>
      <c r="C43" s="98"/>
      <c r="D43" s="98"/>
      <c r="E43" s="66"/>
      <c r="F43" s="98"/>
      <c r="G43" s="98"/>
      <c r="H43" s="98"/>
      <c r="I43" s="98"/>
      <c r="J43" s="98"/>
    </row>
    <row r="44" spans="2:11" x14ac:dyDescent="0.2">
      <c r="B44" s="99"/>
      <c r="C44" s="98"/>
      <c r="D44" s="98"/>
      <c r="E44" s="66"/>
      <c r="F44" s="98"/>
      <c r="G44" s="98"/>
      <c r="H44" s="98"/>
      <c r="I44" s="98"/>
      <c r="J44" s="98"/>
    </row>
    <row r="45" spans="2:11" x14ac:dyDescent="0.2">
      <c r="B45" s="99"/>
      <c r="C45" s="98"/>
      <c r="D45" s="98"/>
      <c r="E45" s="66"/>
      <c r="F45" s="98"/>
      <c r="G45" s="98"/>
      <c r="H45" s="98"/>
      <c r="I45" s="98"/>
      <c r="J45" s="98"/>
    </row>
    <row r="46" spans="2:11" x14ac:dyDescent="0.2">
      <c r="B46" s="99"/>
      <c r="C46" s="98"/>
      <c r="D46" s="98"/>
      <c r="E46" s="66"/>
      <c r="F46" s="98"/>
      <c r="G46" s="98"/>
      <c r="H46" s="98"/>
      <c r="I46" s="98"/>
      <c r="J46" s="98"/>
    </row>
    <row r="47" spans="2:11" x14ac:dyDescent="0.2">
      <c r="B47" s="66"/>
      <c r="C47" s="66"/>
      <c r="D47" s="101"/>
      <c r="E47" s="66"/>
      <c r="F47" s="66"/>
      <c r="G47" s="66"/>
      <c r="H47" s="66"/>
      <c r="I47" s="66"/>
      <c r="J47" s="66"/>
    </row>
    <row r="48" spans="2:11" x14ac:dyDescent="0.2">
      <c r="B48" s="66"/>
      <c r="C48" s="66"/>
      <c r="D48" s="66"/>
      <c r="E48" s="66"/>
      <c r="F48" s="66"/>
      <c r="G48" s="66"/>
      <c r="H48" s="66"/>
      <c r="I48" s="66"/>
      <c r="J48" s="66"/>
    </row>
    <row r="49" spans="2:11" x14ac:dyDescent="0.2">
      <c r="B49" s="1"/>
      <c r="C49" s="1"/>
      <c r="D49" s="1"/>
      <c r="E49" s="1"/>
      <c r="F49" s="1"/>
      <c r="G49" s="1"/>
      <c r="H49" s="1"/>
      <c r="I49" s="1"/>
      <c r="J49" s="1"/>
      <c r="K49" s="7"/>
    </row>
    <row r="50" spans="2:11" x14ac:dyDescent="0.2">
      <c r="B50" s="61"/>
      <c r="C50" s="61"/>
      <c r="D50" s="61"/>
      <c r="E50" s="61"/>
      <c r="F50" s="61"/>
      <c r="G50" s="102"/>
      <c r="H50" s="102"/>
      <c r="I50" s="61"/>
      <c r="J50" s="61"/>
    </row>
    <row r="51" spans="2:11" x14ac:dyDescent="0.2">
      <c r="B51" s="97"/>
      <c r="C51" s="98"/>
      <c r="D51" s="98"/>
      <c r="E51" s="98"/>
      <c r="F51" s="98"/>
      <c r="G51" s="98"/>
      <c r="H51" s="98"/>
      <c r="I51" s="98"/>
      <c r="J51" s="98"/>
    </row>
    <row r="52" spans="2:11" x14ac:dyDescent="0.2">
      <c r="B52" s="97"/>
      <c r="C52" s="98"/>
      <c r="D52" s="98"/>
      <c r="E52" s="98"/>
      <c r="F52" s="98"/>
      <c r="G52" s="98"/>
      <c r="H52" s="98"/>
      <c r="I52" s="98"/>
      <c r="J52" s="98"/>
    </row>
    <row r="53" spans="2:11" x14ac:dyDescent="0.2">
      <c r="B53" s="99"/>
      <c r="C53" s="98"/>
      <c r="D53" s="98"/>
      <c r="E53" s="98"/>
      <c r="F53" s="98"/>
      <c r="G53" s="98"/>
      <c r="H53" s="98"/>
      <c r="I53" s="98"/>
      <c r="J53" s="98"/>
    </row>
    <row r="54" spans="2:11" x14ac:dyDescent="0.2">
      <c r="B54" s="99"/>
      <c r="C54" s="98"/>
      <c r="D54" s="98"/>
      <c r="E54" s="98"/>
      <c r="F54" s="98"/>
      <c r="G54" s="98"/>
      <c r="H54" s="98"/>
      <c r="I54" s="98"/>
      <c r="J54" s="98"/>
    </row>
    <row r="55" spans="2:11" x14ac:dyDescent="0.2">
      <c r="B55" s="99"/>
      <c r="C55" s="98"/>
      <c r="D55" s="98"/>
      <c r="E55" s="98"/>
      <c r="F55" s="98"/>
      <c r="G55" s="98"/>
      <c r="H55" s="98"/>
      <c r="I55" s="98"/>
      <c r="J55" s="98"/>
    </row>
    <row r="56" spans="2:11" x14ac:dyDescent="0.2">
      <c r="B56" s="99"/>
      <c r="C56" s="61"/>
      <c r="D56" s="61"/>
      <c r="E56" s="61"/>
      <c r="F56" s="61"/>
      <c r="G56" s="61"/>
      <c r="H56" s="61"/>
      <c r="I56" s="61"/>
      <c r="J56" s="61"/>
    </row>
    <row r="57" spans="2:11" x14ac:dyDescent="0.2">
      <c r="B57" s="100"/>
      <c r="C57" s="61"/>
      <c r="D57" s="61"/>
      <c r="E57" s="61"/>
      <c r="F57" s="61"/>
      <c r="G57" s="61"/>
      <c r="H57" s="61"/>
      <c r="I57" s="61"/>
      <c r="J57" s="61"/>
    </row>
    <row r="58" spans="2:11" x14ac:dyDescent="0.2">
      <c r="B58" s="66"/>
      <c r="C58" s="66"/>
      <c r="D58" s="66"/>
      <c r="E58" s="66"/>
      <c r="F58" s="66"/>
      <c r="G58" s="66"/>
      <c r="H58" s="66"/>
      <c r="I58" s="66"/>
      <c r="J58" s="66"/>
    </row>
    <row r="59" spans="2:11" x14ac:dyDescent="0.2">
      <c r="B59" s="66"/>
      <c r="C59" s="3"/>
      <c r="D59" s="3"/>
      <c r="E59" s="3"/>
      <c r="F59" s="3"/>
      <c r="G59" s="3"/>
      <c r="H59" s="3"/>
      <c r="I59" s="3"/>
      <c r="J59" s="3"/>
      <c r="K59" s="7"/>
    </row>
    <row r="60" spans="2:11" x14ac:dyDescent="0.2">
      <c r="B60" s="97"/>
      <c r="C60" s="98"/>
      <c r="D60" s="98"/>
      <c r="E60" s="98"/>
      <c r="F60" s="98"/>
      <c r="G60" s="98"/>
      <c r="H60" s="98"/>
      <c r="I60" s="98"/>
      <c r="J60" s="98"/>
    </row>
    <row r="61" spans="2:11" x14ac:dyDescent="0.2">
      <c r="B61" s="97"/>
      <c r="C61" s="98"/>
      <c r="D61" s="98"/>
      <c r="E61" s="98"/>
      <c r="F61" s="98"/>
      <c r="G61" s="98"/>
      <c r="H61" s="98"/>
      <c r="I61" s="98"/>
      <c r="J61" s="98"/>
    </row>
    <row r="62" spans="2:11" x14ac:dyDescent="0.2">
      <c r="B62" s="99"/>
      <c r="C62" s="98"/>
      <c r="D62" s="98"/>
      <c r="E62" s="98"/>
      <c r="F62" s="98"/>
      <c r="G62" s="98"/>
      <c r="H62" s="98"/>
      <c r="I62" s="98"/>
      <c r="J62" s="98"/>
    </row>
    <row r="63" spans="2:11" x14ac:dyDescent="0.2">
      <c r="B63" s="99"/>
      <c r="C63" s="98"/>
      <c r="D63" s="98"/>
      <c r="E63" s="98"/>
      <c r="F63" s="98"/>
      <c r="G63" s="98"/>
      <c r="H63" s="98"/>
      <c r="I63" s="98"/>
      <c r="J63" s="98"/>
    </row>
    <row r="64" spans="2:11" x14ac:dyDescent="0.2">
      <c r="B64" s="99"/>
      <c r="C64" s="98"/>
      <c r="D64" s="98"/>
      <c r="E64" s="98"/>
      <c r="F64" s="98"/>
      <c r="G64" s="98"/>
      <c r="H64" s="98"/>
      <c r="I64" s="98"/>
      <c r="J64" s="98"/>
    </row>
  </sheetData>
  <mergeCells count="7">
    <mergeCell ref="B49:K49"/>
    <mergeCell ref="C59:K59"/>
    <mergeCell ref="B2:D2"/>
    <mergeCell ref="B29:K29"/>
    <mergeCell ref="N30:O30"/>
    <mergeCell ref="B31:K31"/>
    <mergeCell ref="C41:K41"/>
  </mergeCells>
  <printOptions gridLines="1"/>
  <pageMargins left="0.86597222222222203" right="0.35416666666666702" top="0.98402777777777795" bottom="0.7874999999999999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- New policy with  HRE</vt:lpstr>
      <vt:lpstr>State - New policy without HREC</vt:lpstr>
      <vt:lpstr>'State - New policy with  HRE'!Print_Area</vt:lpstr>
      <vt:lpstr>'State - New policy without HREC'!Print_Area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COMPUTER CENTRE</cp:lastModifiedBy>
  <dcterms:modified xsi:type="dcterms:W3CDTF">2023-03-03T11:31:17Z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2006-01-10T07:31:22Z</dcterms:created>
  <dc:creator>Mr.GOPAL</dc:creator>
  <dc:description/>
  <dc:language>en-US</dc:language>
  <cp:lastModifiedBy>admin</cp:lastModifiedBy>
  <cp:lastPrinted>2020-11-03T07:58:18Z</cp:lastPrinted>
  <dcterms:modified xsi:type="dcterms:W3CDTF">2022-07-06T11:31:18Z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WSF2252CAUN4-2550-233</vt:lpwstr>
  </property>
  <property fmtid="{D5CDD505-2E9C-101B-9397-08002B2CF9AE}" pid="3" name="_dlc_DocIdItemGuid">
    <vt:lpwstr>ad8bb38b-268a-4fed-a285-e001353535cf</vt:lpwstr>
  </property>
  <property fmtid="{D5CDD505-2E9C-101B-9397-08002B2CF9AE}" pid="4" name="_dlc_DocIdUrl">
    <vt:lpwstr>https://karunadu.karnataka.gov.in/kerc/_layouts/15/DocIdRedir.aspx?ID=WSF2252CAUN4-2550-233, WSF2252CAUN4-2550-233</vt:lpwstr>
  </property>
</Properties>
</file>